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parapety celkem" sheetId="1" r:id="rId1"/>
    <sheet name="Výpis parapetů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E15" i="2"/>
  <c r="F15" i="2"/>
  <c r="G15" i="2"/>
  <c r="B40" i="2"/>
  <c r="B41" i="2" s="1"/>
  <c r="G25" i="2"/>
  <c r="F25" i="2"/>
  <c r="B25" i="2" s="1"/>
  <c r="E25" i="2"/>
  <c r="G24" i="2"/>
  <c r="F24" i="2"/>
  <c r="B24" i="2" s="1"/>
  <c r="E24" i="2"/>
  <c r="G23" i="2"/>
  <c r="F23" i="2"/>
  <c r="B23" i="2" s="1"/>
  <c r="E23" i="2"/>
  <c r="G22" i="2"/>
  <c r="F22" i="2"/>
  <c r="B22" i="2" s="1"/>
  <c r="E22" i="2"/>
  <c r="G16" i="2"/>
  <c r="F16" i="2"/>
  <c r="E16" i="2"/>
  <c r="G9" i="2"/>
  <c r="F9" i="2"/>
  <c r="B9" i="2" s="1"/>
  <c r="E9" i="2"/>
  <c r="G8" i="2"/>
  <c r="F8" i="2"/>
  <c r="B8" i="2" s="1"/>
  <c r="E8" i="2"/>
  <c r="G7" i="2"/>
  <c r="F7" i="2"/>
  <c r="B7" i="2" s="1"/>
  <c r="E7" i="2"/>
  <c r="G6" i="2"/>
  <c r="F6" i="2"/>
  <c r="B6" i="2" s="1"/>
  <c r="E6" i="2"/>
  <c r="E52" i="1"/>
  <c r="E12" i="1"/>
  <c r="E22" i="1"/>
  <c r="E42" i="1"/>
  <c r="A57" i="1"/>
  <c r="E51" i="1"/>
  <c r="D51" i="1"/>
  <c r="C51" i="1"/>
  <c r="B51" i="1"/>
  <c r="A51" i="1"/>
  <c r="E50" i="1"/>
  <c r="D50" i="1"/>
  <c r="C50" i="1"/>
  <c r="B50" i="1"/>
  <c r="A50" i="1"/>
  <c r="J41" i="1"/>
  <c r="I41" i="1"/>
  <c r="E41" i="1" s="1"/>
  <c r="H41" i="1"/>
  <c r="J40" i="1"/>
  <c r="I40" i="1"/>
  <c r="E40" i="1" s="1"/>
  <c r="H40" i="1"/>
  <c r="J32" i="1"/>
  <c r="I32" i="1"/>
  <c r="E32" i="1" s="1"/>
  <c r="H32" i="1"/>
  <c r="J31" i="1"/>
  <c r="I31" i="1"/>
  <c r="E31" i="1" s="1"/>
  <c r="H31" i="1"/>
  <c r="J30" i="1"/>
  <c r="I30" i="1"/>
  <c r="E30" i="1" s="1"/>
  <c r="H30" i="1"/>
  <c r="J29" i="1"/>
  <c r="I29" i="1"/>
  <c r="E29" i="1" s="1"/>
  <c r="H29" i="1"/>
  <c r="J21" i="1"/>
  <c r="I21" i="1"/>
  <c r="H21" i="1"/>
  <c r="J20" i="1"/>
  <c r="I20" i="1"/>
  <c r="H20" i="1"/>
  <c r="J19" i="1"/>
  <c r="I19" i="1"/>
  <c r="H19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E7" i="1" s="1"/>
  <c r="H7" i="1"/>
  <c r="J6" i="1"/>
  <c r="I6" i="1"/>
  <c r="E6" i="1" s="1"/>
  <c r="H6" i="1"/>
  <c r="B10" i="2" l="1"/>
  <c r="B32" i="2" s="1"/>
  <c r="B15" i="2"/>
  <c r="B16" i="2"/>
  <c r="B26" i="2"/>
  <c r="A40" i="1"/>
  <c r="C41" i="1"/>
  <c r="C20" i="1"/>
  <c r="C11" i="1"/>
  <c r="C30" i="1"/>
  <c r="C40" i="1"/>
  <c r="D7" i="1"/>
  <c r="D40" i="1"/>
  <c r="D9" i="1"/>
  <c r="D21" i="1"/>
  <c r="D11" i="1"/>
  <c r="D32" i="1"/>
  <c r="C9" i="1"/>
  <c r="D30" i="1"/>
  <c r="C32" i="1"/>
  <c r="B7" i="1"/>
  <c r="B40" i="1"/>
  <c r="D19" i="1"/>
  <c r="D41" i="1"/>
  <c r="D20" i="1"/>
  <c r="E11" i="1"/>
  <c r="E20" i="1"/>
  <c r="D8" i="1"/>
  <c r="D10" i="1"/>
  <c r="A19" i="1"/>
  <c r="C21" i="1"/>
  <c r="E9" i="1"/>
  <c r="C6" i="1"/>
  <c r="D6" i="1"/>
  <c r="D29" i="1"/>
  <c r="D31" i="1"/>
  <c r="E8" i="1"/>
  <c r="E10" i="1"/>
  <c r="A29" i="1"/>
  <c r="C31" i="1"/>
  <c r="A8" i="1"/>
  <c r="C10" i="1"/>
  <c r="E19" i="1"/>
  <c r="E21" i="1"/>
  <c r="A41" i="1"/>
  <c r="E33" i="1"/>
  <c r="B6" i="1"/>
  <c r="A9" i="1"/>
  <c r="A10" i="1"/>
  <c r="A11" i="1"/>
  <c r="A20" i="1"/>
  <c r="A21" i="1"/>
  <c r="B8" i="1"/>
  <c r="B10" i="1"/>
  <c r="B11" i="1"/>
  <c r="B19" i="1"/>
  <c r="B20" i="1"/>
  <c r="B21" i="1"/>
  <c r="A30" i="1"/>
  <c r="A31" i="1"/>
  <c r="A32" i="1"/>
  <c r="B9" i="1"/>
  <c r="C8" i="1"/>
  <c r="C19" i="1"/>
  <c r="B29" i="1"/>
  <c r="B30" i="1"/>
  <c r="B31" i="1"/>
  <c r="B32" i="1"/>
  <c r="C7" i="1"/>
  <c r="C29" i="1"/>
  <c r="A6" i="1"/>
  <c r="A7" i="1"/>
  <c r="B41" i="1"/>
  <c r="B34" i="2" l="1"/>
  <c r="B17" i="2"/>
  <c r="B33" i="2" s="1"/>
  <c r="A42" i="1"/>
  <c r="C42" i="1"/>
  <c r="D42" i="1"/>
  <c r="B42" i="1"/>
  <c r="C22" i="1"/>
  <c r="D22" i="1"/>
  <c r="D33" i="1"/>
  <c r="D12" i="1"/>
  <c r="A22" i="1"/>
  <c r="B12" i="1"/>
  <c r="A33" i="1"/>
  <c r="C33" i="1"/>
  <c r="C12" i="1"/>
  <c r="B33" i="1"/>
  <c r="B22" i="1"/>
  <c r="A12" i="1"/>
  <c r="B35" i="2" l="1"/>
  <c r="D52" i="1"/>
  <c r="C52" i="1"/>
  <c r="B52" i="1"/>
  <c r="A52" i="1"/>
  <c r="A58" i="1" l="1"/>
</calcChain>
</file>

<file path=xl/sharedStrings.xml><?xml version="1.0" encoding="utf-8"?>
<sst xmlns="http://schemas.openxmlformats.org/spreadsheetml/2006/main" count="108" uniqueCount="30">
  <si>
    <t>STAVBA: NOVOSTAVBA RD ZÁPY</t>
  </si>
  <si>
    <t xml:space="preserve">VÝMĚRY </t>
  </si>
  <si>
    <t>SEVERO VYCHODNI</t>
  </si>
  <si>
    <t>obsah (m2)</t>
  </si>
  <si>
    <t>špaleta (m2)</t>
  </si>
  <si>
    <t>špaleta (bm)</t>
  </si>
  <si>
    <t>parapet (m2)</t>
  </si>
  <si>
    <t>parapet (bm)</t>
  </si>
  <si>
    <t>ks</t>
  </si>
  <si>
    <t>Okno</t>
  </si>
  <si>
    <t>v (-0,09)</t>
  </si>
  <si>
    <t>š (-0,09)</t>
  </si>
  <si>
    <t>ostění</t>
  </si>
  <si>
    <t>kuch</t>
  </si>
  <si>
    <t>vchod</t>
  </si>
  <si>
    <t>chodba</t>
  </si>
  <si>
    <t>kupelka</t>
  </si>
  <si>
    <t>zahrad</t>
  </si>
  <si>
    <t>izba edy</t>
  </si>
  <si>
    <t>JIHO ZAPADNI</t>
  </si>
  <si>
    <t>spalna</t>
  </si>
  <si>
    <t>host izba</t>
  </si>
  <si>
    <t>obyvacka</t>
  </si>
  <si>
    <t>SEVERO ZAPADNI</t>
  </si>
  <si>
    <t>JIHO VYCHODNI</t>
  </si>
  <si>
    <t>HS portal</t>
  </si>
  <si>
    <t>kuchyna</t>
  </si>
  <si>
    <t>VÝMĚRY CELKEM</t>
  </si>
  <si>
    <t>MARMOLIT</t>
  </si>
  <si>
    <t>OMÍTKA 1,5mm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</si>
</sst>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2" borderId="0" xfId="0" applyFont="1" applyFill="1"/>
    <xf numFmtId="0" fontId="0" fillId="2" borderId="0" xfId="0" applyFill="1"/>
    <xf numFmtId="2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3" borderId="0" xfId="0" applyFill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4" fontId="0" fillId="0" borderId="0" xfId="0" applyNumberFormat="1"/>
    <xf numFmtId="0" fontId="0" fillId="0" borderId="1" xfId="0" applyBorder="1"/>
    <xf numFmtId="4" fontId="0" fillId="4" borderId="0" xfId="0" applyNumberFormat="1" applyFill="1" applyAlignment="1">
      <alignment horizontal="right"/>
    </xf>
    <xf numFmtId="0" fontId="0" fillId="4" borderId="0" xfId="0" applyFill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6" workbookViewId="0">
      <selection activeCell="A16" sqref="A1:XFD1048576"/>
    </sheetView>
  </sheetViews>
  <sheetFormatPr defaultRowHeight="14.4" x14ac:dyDescent="0.3"/>
  <cols>
    <col min="1" max="5" width="13.109375" customWidth="1"/>
    <col min="6" max="10" width="11.5546875" customWidth="1"/>
  </cols>
  <sheetData>
    <row r="1" spans="1:10" ht="18" x14ac:dyDescent="0.3">
      <c r="A1" s="1" t="s">
        <v>0</v>
      </c>
    </row>
    <row r="2" spans="1:10" ht="18" x14ac:dyDescent="0.3">
      <c r="A2" s="1" t="s">
        <v>1</v>
      </c>
    </row>
    <row r="4" spans="1:10" x14ac:dyDescent="0.3">
      <c r="A4" s="2" t="s">
        <v>2</v>
      </c>
      <c r="B4" s="3"/>
    </row>
    <row r="5" spans="1:10" x14ac:dyDescent="0.3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</row>
    <row r="6" spans="1:10" x14ac:dyDescent="0.3">
      <c r="A6" s="8">
        <f t="shared" ref="A6:A11" si="0">F6*H6*I6</f>
        <v>0.9548549999999999</v>
      </c>
      <c r="B6" s="8">
        <f t="shared" ref="B6:B11" si="1">(H6*2+I6)*J6*F6</f>
        <v>0.48492499999999994</v>
      </c>
      <c r="C6" s="8">
        <f t="shared" ref="C6:C11" si="2">(H6*2+I6)*F6</f>
        <v>2.7709999999999999</v>
      </c>
      <c r="D6" s="8">
        <f t="shared" ref="D6:D11" si="3">I6*F6*J6</f>
        <v>0.25987499999999997</v>
      </c>
      <c r="E6" s="8">
        <f t="shared" ref="E6:E11" si="4">I6*F6</f>
        <v>1.4849999999999999</v>
      </c>
      <c r="F6" s="7">
        <v>1</v>
      </c>
      <c r="G6" s="9" t="s">
        <v>13</v>
      </c>
      <c r="H6" s="6">
        <f>0.733-0.09</f>
        <v>0.64300000000000002</v>
      </c>
      <c r="I6" s="6">
        <f>1.575-0.09</f>
        <v>1.4849999999999999</v>
      </c>
      <c r="J6" s="6">
        <f>0.16+0.015</f>
        <v>0.17499999999999999</v>
      </c>
    </row>
    <row r="7" spans="1:10" x14ac:dyDescent="0.3">
      <c r="A7" s="17">
        <f t="shared" si="0"/>
        <v>2.4139750000000002</v>
      </c>
      <c r="B7" s="17">
        <f t="shared" si="1"/>
        <v>0.95287500000000003</v>
      </c>
      <c r="C7" s="17">
        <f t="shared" si="2"/>
        <v>5.4450000000000003</v>
      </c>
      <c r="D7" s="17">
        <f t="shared" si="3"/>
        <v>0.19512499999999999</v>
      </c>
      <c r="E7" s="17">
        <f t="shared" si="4"/>
        <v>1.115</v>
      </c>
      <c r="F7" s="18">
        <v>1</v>
      </c>
      <c r="G7" s="19" t="s">
        <v>14</v>
      </c>
      <c r="H7" s="20">
        <f>2.255-0.09</f>
        <v>2.165</v>
      </c>
      <c r="I7" s="20">
        <f>1.205-0.09</f>
        <v>1.115</v>
      </c>
      <c r="J7" s="20">
        <f t="shared" ref="J7:J11" si="5">0.16+0.015</f>
        <v>0.17499999999999999</v>
      </c>
    </row>
    <row r="8" spans="1:10" x14ac:dyDescent="0.3">
      <c r="A8" s="8">
        <f t="shared" si="0"/>
        <v>2.6200425000000007</v>
      </c>
      <c r="B8" s="8">
        <f t="shared" si="1"/>
        <v>1.1910500000000002</v>
      </c>
      <c r="C8" s="8">
        <f t="shared" si="2"/>
        <v>6.8060000000000009</v>
      </c>
      <c r="D8" s="8">
        <f t="shared" si="3"/>
        <v>0.15487499999999998</v>
      </c>
      <c r="E8" s="8">
        <f t="shared" si="4"/>
        <v>0.88500000000000001</v>
      </c>
      <c r="F8" s="7">
        <v>1</v>
      </c>
      <c r="G8" s="9" t="s">
        <v>15</v>
      </c>
      <c r="H8" s="6">
        <f>(3.123-0.0725)-0.09</f>
        <v>2.9605000000000006</v>
      </c>
      <c r="I8" s="6">
        <f>0.975-0.09</f>
        <v>0.88500000000000001</v>
      </c>
      <c r="J8" s="6">
        <f t="shared" si="5"/>
        <v>0.17499999999999999</v>
      </c>
    </row>
    <row r="9" spans="1:10" x14ac:dyDescent="0.3">
      <c r="A9" s="8">
        <f t="shared" si="0"/>
        <v>1.47618</v>
      </c>
      <c r="B9" s="8">
        <f t="shared" si="1"/>
        <v>0.73867499999999997</v>
      </c>
      <c r="C9" s="8">
        <f t="shared" si="2"/>
        <v>4.2210000000000001</v>
      </c>
      <c r="D9" s="8">
        <f t="shared" si="3"/>
        <v>0.15487499999999998</v>
      </c>
      <c r="E9" s="8">
        <f t="shared" si="4"/>
        <v>0.88500000000000001</v>
      </c>
      <c r="F9" s="7">
        <v>1</v>
      </c>
      <c r="G9" s="9" t="s">
        <v>16</v>
      </c>
      <c r="H9" s="6">
        <f>1.758-0.09</f>
        <v>1.6679999999999999</v>
      </c>
      <c r="I9" s="6">
        <f>0.975-0.09</f>
        <v>0.88500000000000001</v>
      </c>
      <c r="J9" s="6">
        <f t="shared" si="5"/>
        <v>0.17499999999999999</v>
      </c>
    </row>
    <row r="10" spans="1:10" x14ac:dyDescent="0.3">
      <c r="A10" s="17">
        <f t="shared" si="0"/>
        <v>1.99125</v>
      </c>
      <c r="B10" s="17">
        <f t="shared" si="1"/>
        <v>0.94237499999999985</v>
      </c>
      <c r="C10" s="17">
        <f t="shared" si="2"/>
        <v>5.3849999999999998</v>
      </c>
      <c r="D10" s="17">
        <f t="shared" si="3"/>
        <v>0.15487499999999998</v>
      </c>
      <c r="E10" s="17">
        <f t="shared" si="4"/>
        <v>0.88500000000000001</v>
      </c>
      <c r="F10" s="18">
        <v>1</v>
      </c>
      <c r="G10" s="19" t="s">
        <v>17</v>
      </c>
      <c r="H10" s="20">
        <f>(2.34)-0.09</f>
        <v>2.25</v>
      </c>
      <c r="I10" s="20">
        <f>0.975-0.09</f>
        <v>0.88500000000000001</v>
      </c>
      <c r="J10" s="20">
        <f t="shared" si="5"/>
        <v>0.17499999999999999</v>
      </c>
    </row>
    <row r="11" spans="1:10" x14ac:dyDescent="0.3">
      <c r="A11" s="8">
        <f t="shared" si="0"/>
        <v>1.3655549999999999</v>
      </c>
      <c r="B11" s="8">
        <f t="shared" si="1"/>
        <v>0.69492500000000001</v>
      </c>
      <c r="C11" s="8">
        <f t="shared" si="2"/>
        <v>3.9710000000000001</v>
      </c>
      <c r="D11" s="8">
        <f t="shared" si="3"/>
        <v>0.15487499999999998</v>
      </c>
      <c r="E11" s="8">
        <f t="shared" si="4"/>
        <v>0.88500000000000001</v>
      </c>
      <c r="F11" s="7">
        <v>1</v>
      </c>
      <c r="G11" s="9" t="s">
        <v>18</v>
      </c>
      <c r="H11" s="6">
        <f>(1.698-0.065)-0.09</f>
        <v>1.5429999999999999</v>
      </c>
      <c r="I11" s="6">
        <f>0.975-0.09</f>
        <v>0.88500000000000001</v>
      </c>
      <c r="J11" s="6">
        <f t="shared" si="5"/>
        <v>0.17499999999999999</v>
      </c>
    </row>
    <row r="12" spans="1:10" x14ac:dyDescent="0.3">
      <c r="A12" s="10">
        <f t="shared" ref="A12:D12" si="6">SUM(A6:A11)</f>
        <v>10.821857500000002</v>
      </c>
      <c r="B12" s="10">
        <f t="shared" si="6"/>
        <v>5.0048250000000003</v>
      </c>
      <c r="C12" s="10">
        <f t="shared" si="6"/>
        <v>28.599</v>
      </c>
      <c r="D12" s="10">
        <f t="shared" si="6"/>
        <v>1.0745</v>
      </c>
      <c r="E12" s="10">
        <f>SUM(E6:E11)-E10-E7</f>
        <v>4.1399999999999988</v>
      </c>
      <c r="F12" s="11"/>
      <c r="G12" s="11"/>
      <c r="H12" s="11"/>
      <c r="I12" s="11"/>
      <c r="J12" s="11"/>
    </row>
    <row r="16" spans="1:10" x14ac:dyDescent="0.3">
      <c r="A16" s="2" t="s">
        <v>19</v>
      </c>
      <c r="B16" s="3"/>
    </row>
    <row r="18" spans="1:10" x14ac:dyDescent="0.3">
      <c r="A18" s="5" t="s">
        <v>3</v>
      </c>
      <c r="B18" s="6" t="s">
        <v>4</v>
      </c>
      <c r="C18" s="6" t="s">
        <v>5</v>
      </c>
      <c r="D18" s="6" t="s">
        <v>6</v>
      </c>
      <c r="E18" s="6" t="s">
        <v>7</v>
      </c>
      <c r="F18" s="7" t="s">
        <v>8</v>
      </c>
      <c r="G18" s="7" t="s">
        <v>9</v>
      </c>
      <c r="H18" s="7" t="s">
        <v>10</v>
      </c>
      <c r="I18" s="7" t="s">
        <v>11</v>
      </c>
      <c r="J18" s="7" t="s">
        <v>12</v>
      </c>
    </row>
    <row r="19" spans="1:10" x14ac:dyDescent="0.3">
      <c r="A19" s="17">
        <f>F19*H19*I19</f>
        <v>3.1247199999999999</v>
      </c>
      <c r="B19" s="17">
        <f>(H19*2+I19)*J19*F19</f>
        <v>1.0300499999999999</v>
      </c>
      <c r="C19" s="17">
        <f>(H19*2+I19)*F19</f>
        <v>5.8860000000000001</v>
      </c>
      <c r="D19" s="17">
        <f>I19*F19*J19</f>
        <v>0.24324999999999997</v>
      </c>
      <c r="E19" s="17">
        <f>I19*F19</f>
        <v>1.39</v>
      </c>
      <c r="F19" s="18">
        <v>1</v>
      </c>
      <c r="G19" s="19" t="s">
        <v>20</v>
      </c>
      <c r="H19" s="20">
        <f>2.338-0.09</f>
        <v>2.2480000000000002</v>
      </c>
      <c r="I19" s="20">
        <f>1.48-0.09</f>
        <v>1.39</v>
      </c>
      <c r="J19" s="20">
        <f t="shared" ref="J19:J21" si="7">0.16+0.015</f>
        <v>0.17499999999999999</v>
      </c>
    </row>
    <row r="20" spans="1:10" x14ac:dyDescent="0.3">
      <c r="A20" s="8">
        <f>F20*H20*I20</f>
        <v>1.3655549999999999</v>
      </c>
      <c r="B20" s="8">
        <f>(H20*2+I20)*J20*F20</f>
        <v>0.69492500000000001</v>
      </c>
      <c r="C20" s="8">
        <f>(H20*2+I20)*F20</f>
        <v>3.9710000000000001</v>
      </c>
      <c r="D20" s="8">
        <f>I20*F20*J20</f>
        <v>0.15487499999999998</v>
      </c>
      <c r="E20" s="8">
        <f>I20*F20</f>
        <v>0.88500000000000001</v>
      </c>
      <c r="F20" s="7">
        <v>1</v>
      </c>
      <c r="G20" s="9" t="s">
        <v>21</v>
      </c>
      <c r="H20" s="6">
        <f>(1.698-0.065)-0.09</f>
        <v>1.5429999999999999</v>
      </c>
      <c r="I20" s="6">
        <f>0.975-0.09</f>
        <v>0.88500000000000001</v>
      </c>
      <c r="J20" s="6">
        <f t="shared" si="7"/>
        <v>0.17499999999999999</v>
      </c>
    </row>
    <row r="21" spans="1:10" x14ac:dyDescent="0.3">
      <c r="A21" s="8">
        <f>F21*H21*I21</f>
        <v>9.6637800000000009</v>
      </c>
      <c r="B21" s="8">
        <f>(H21*2+I21)*J21*F21</f>
        <v>1.5830499999999998</v>
      </c>
      <c r="C21" s="8">
        <f>(H21*2+I21)*F21</f>
        <v>9.0459999999999994</v>
      </c>
      <c r="D21" s="8">
        <f>I21*F21*J21</f>
        <v>0.60549999999999993</v>
      </c>
      <c r="E21" s="8">
        <f>I21*F21</f>
        <v>3.46</v>
      </c>
      <c r="F21" s="7">
        <v>1</v>
      </c>
      <c r="G21" s="9" t="s">
        <v>22</v>
      </c>
      <c r="H21" s="6">
        <f>(3.133-0.25)-0.09</f>
        <v>2.7930000000000001</v>
      </c>
      <c r="I21" s="6">
        <f>3.55-0.09</f>
        <v>3.46</v>
      </c>
      <c r="J21" s="6">
        <f t="shared" si="7"/>
        <v>0.17499999999999999</v>
      </c>
    </row>
    <row r="22" spans="1:10" x14ac:dyDescent="0.3">
      <c r="A22" s="10">
        <f>SUM(A19:A21)</f>
        <v>14.154055</v>
      </c>
      <c r="B22" s="10">
        <f>SUM(B19:B21)</f>
        <v>3.3080249999999998</v>
      </c>
      <c r="C22" s="10">
        <f>SUM(C19:C21)</f>
        <v>18.902999999999999</v>
      </c>
      <c r="D22" s="10">
        <f>SUM(D19:D21)</f>
        <v>1.003625</v>
      </c>
      <c r="E22" s="10">
        <f>SUM(E19:E21)-E19</f>
        <v>4.3449999999999998</v>
      </c>
      <c r="F22" s="13"/>
      <c r="G22" s="13"/>
      <c r="H22" s="13"/>
      <c r="I22" s="13"/>
      <c r="J22" s="13"/>
    </row>
    <row r="26" spans="1:10" x14ac:dyDescent="0.3">
      <c r="A26" s="2" t="s">
        <v>23</v>
      </c>
      <c r="B26" s="3"/>
    </row>
    <row r="28" spans="1:10" x14ac:dyDescent="0.3">
      <c r="A28" s="5" t="s">
        <v>3</v>
      </c>
      <c r="B28" s="6" t="s">
        <v>4</v>
      </c>
      <c r="C28" s="6" t="s">
        <v>5</v>
      </c>
      <c r="D28" s="6" t="s">
        <v>6</v>
      </c>
      <c r="E28" s="6" t="s">
        <v>7</v>
      </c>
      <c r="F28" s="7" t="s">
        <v>8</v>
      </c>
      <c r="G28" s="7" t="s">
        <v>9</v>
      </c>
      <c r="H28" s="7" t="s">
        <v>10</v>
      </c>
      <c r="I28" s="7" t="s">
        <v>11</v>
      </c>
      <c r="J28" s="7" t="s">
        <v>12</v>
      </c>
    </row>
    <row r="29" spans="1:10" x14ac:dyDescent="0.3">
      <c r="A29" s="8">
        <f>F29*H29*I29</f>
        <v>1.436355</v>
      </c>
      <c r="B29" s="8">
        <f>(H29*2+I29)*J29*F29</f>
        <v>0.72292500000000004</v>
      </c>
      <c r="C29" s="8">
        <f>(H29*2+I29)*F29</f>
        <v>4.1310000000000002</v>
      </c>
      <c r="D29" s="8">
        <f>I29*F29*J29</f>
        <v>0.15487499999999998</v>
      </c>
      <c r="E29" s="8">
        <f>I29*F29</f>
        <v>0.88500000000000001</v>
      </c>
      <c r="F29" s="7">
        <v>1</v>
      </c>
      <c r="G29" s="9" t="s">
        <v>18</v>
      </c>
      <c r="H29" s="6">
        <f>(1.713)-0.09</f>
        <v>1.623</v>
      </c>
      <c r="I29" s="6">
        <f>0.975-0.09</f>
        <v>0.88500000000000001</v>
      </c>
      <c r="J29" s="6">
        <f t="shared" ref="J29:J32" si="8">0.16+0.015</f>
        <v>0.17499999999999999</v>
      </c>
    </row>
    <row r="30" spans="1:10" x14ac:dyDescent="0.3">
      <c r="A30" s="8">
        <f>F30*H30*I30</f>
        <v>1.436355</v>
      </c>
      <c r="B30" s="8">
        <f>(H30*2+I30)*J30*F30</f>
        <v>0.72292500000000004</v>
      </c>
      <c r="C30" s="8">
        <f>(H30*2+I30)*F30</f>
        <v>4.1310000000000002</v>
      </c>
      <c r="D30" s="8">
        <f>I30*F30*J30</f>
        <v>0.15487499999999998</v>
      </c>
      <c r="E30" s="8">
        <f>I30*F30</f>
        <v>0.88500000000000001</v>
      </c>
      <c r="F30" s="7">
        <v>1</v>
      </c>
      <c r="G30" s="9" t="s">
        <v>21</v>
      </c>
      <c r="H30" s="6">
        <f>(1.713)-0.09</f>
        <v>1.623</v>
      </c>
      <c r="I30" s="6">
        <f>0.975-0.09</f>
        <v>0.88500000000000001</v>
      </c>
      <c r="J30" s="6">
        <f t="shared" si="8"/>
        <v>0.17499999999999999</v>
      </c>
    </row>
    <row r="31" spans="1:10" x14ac:dyDescent="0.3">
      <c r="A31" s="8">
        <f>F31*H31*I31</f>
        <v>1.436355</v>
      </c>
      <c r="B31" s="8">
        <f>(H31*2+I31)*J31*F31</f>
        <v>0.72292500000000004</v>
      </c>
      <c r="C31" s="8">
        <f>(H31*2+I31)*F31</f>
        <v>4.1310000000000002</v>
      </c>
      <c r="D31" s="8">
        <f>I31*F31*J31</f>
        <v>0.15487499999999998</v>
      </c>
      <c r="E31" s="8">
        <f>I31*F31</f>
        <v>0.88500000000000001</v>
      </c>
      <c r="F31" s="7">
        <v>1</v>
      </c>
      <c r="G31" s="9" t="s">
        <v>15</v>
      </c>
      <c r="H31" s="6">
        <f>(1.713)-0.09</f>
        <v>1.623</v>
      </c>
      <c r="I31" s="6">
        <f>0.975-0.09</f>
        <v>0.88500000000000001</v>
      </c>
      <c r="J31" s="6">
        <f t="shared" si="8"/>
        <v>0.17499999999999999</v>
      </c>
    </row>
    <row r="32" spans="1:10" x14ac:dyDescent="0.3">
      <c r="A32" s="8">
        <f>F32*H32*I32</f>
        <v>0.34144000000000002</v>
      </c>
      <c r="B32" s="8">
        <f>(H32*2+I32)*J32*F32</f>
        <v>0.2898</v>
      </c>
      <c r="C32" s="8">
        <f>(H32*2+I32)*F32</f>
        <v>1.6560000000000001</v>
      </c>
      <c r="D32" s="8">
        <f>I32*F32*J32</f>
        <v>0.154</v>
      </c>
      <c r="E32" s="8">
        <f>I32*F32</f>
        <v>0.88</v>
      </c>
      <c r="F32" s="7">
        <v>1</v>
      </c>
      <c r="G32" s="9" t="s">
        <v>16</v>
      </c>
      <c r="H32" s="6">
        <f>(0.478)-0.09</f>
        <v>0.38800000000000001</v>
      </c>
      <c r="I32" s="6">
        <f>0.97-0.09</f>
        <v>0.88</v>
      </c>
      <c r="J32" s="6">
        <f t="shared" si="8"/>
        <v>0.17499999999999999</v>
      </c>
    </row>
    <row r="33" spans="1:10" x14ac:dyDescent="0.3">
      <c r="A33" s="10">
        <f t="shared" ref="A33:D33" si="9">SUM(A29:A32)</f>
        <v>4.6505050000000008</v>
      </c>
      <c r="B33" s="10">
        <f t="shared" si="9"/>
        <v>2.4585750000000002</v>
      </c>
      <c r="C33" s="10">
        <f t="shared" si="9"/>
        <v>14.049000000000001</v>
      </c>
      <c r="D33" s="10">
        <f t="shared" si="9"/>
        <v>0.61862499999999998</v>
      </c>
      <c r="E33" s="10">
        <f>SUM(E29:E32)</f>
        <v>3.5350000000000001</v>
      </c>
      <c r="F33" s="13"/>
      <c r="G33" s="13"/>
      <c r="H33" s="13"/>
      <c r="I33" s="13"/>
      <c r="J33" s="13"/>
    </row>
    <row r="37" spans="1:10" x14ac:dyDescent="0.3">
      <c r="A37" s="2" t="s">
        <v>24</v>
      </c>
      <c r="B37" s="3"/>
    </row>
    <row r="39" spans="1:10" x14ac:dyDescent="0.3">
      <c r="A39" s="5" t="s">
        <v>3</v>
      </c>
      <c r="B39" s="6" t="s">
        <v>4</v>
      </c>
      <c r="C39" s="6" t="s">
        <v>5</v>
      </c>
      <c r="D39" s="6" t="s">
        <v>6</v>
      </c>
      <c r="E39" s="6" t="s">
        <v>7</v>
      </c>
      <c r="F39" s="7" t="s">
        <v>8</v>
      </c>
      <c r="G39" s="7" t="s">
        <v>9</v>
      </c>
      <c r="H39" s="7" t="s">
        <v>10</v>
      </c>
      <c r="I39" s="7" t="s">
        <v>11</v>
      </c>
      <c r="J39" s="7" t="s">
        <v>12</v>
      </c>
    </row>
    <row r="40" spans="1:10" x14ac:dyDescent="0.3">
      <c r="A40" s="17">
        <f>F40*H40*I40</f>
        <v>5.9945600000000008</v>
      </c>
      <c r="B40" s="17">
        <f>(H40*2+I40)*J40*F40</f>
        <v>1.2593000000000001</v>
      </c>
      <c r="C40" s="17">
        <f>(H40*2+I40)*F40</f>
        <v>7.1960000000000006</v>
      </c>
      <c r="D40" s="17">
        <f>I40*F40*J40</f>
        <v>0.45849999999999996</v>
      </c>
      <c r="E40" s="17">
        <f>I40*F40</f>
        <v>2.62</v>
      </c>
      <c r="F40" s="18">
        <v>1</v>
      </c>
      <c r="G40" s="19" t="s">
        <v>25</v>
      </c>
      <c r="H40" s="20">
        <f>(2.378)-0.09</f>
        <v>2.2880000000000003</v>
      </c>
      <c r="I40" s="20">
        <f>2.71-0.09</f>
        <v>2.62</v>
      </c>
      <c r="J40" s="20">
        <f t="shared" ref="J40:J41" si="10">0.16+0.015</f>
        <v>0.17499999999999999</v>
      </c>
    </row>
    <row r="41" spans="1:10" x14ac:dyDescent="0.3">
      <c r="A41" s="17">
        <f>F41*H41*I41</f>
        <v>2.0051700000000001</v>
      </c>
      <c r="B41" s="17">
        <f>(H41*2+I41)*J41*F41</f>
        <v>0.94429999999999992</v>
      </c>
      <c r="C41" s="17">
        <f>(H41*2+I41)*F41</f>
        <v>5.3959999999999999</v>
      </c>
      <c r="D41" s="17">
        <f>I41*F41*J41</f>
        <v>0.15575</v>
      </c>
      <c r="E41" s="17">
        <f>I41*F41</f>
        <v>0.89</v>
      </c>
      <c r="F41" s="18">
        <v>1</v>
      </c>
      <c r="G41" s="19" t="s">
        <v>26</v>
      </c>
      <c r="H41" s="20">
        <f>(2.343)-0.09</f>
        <v>2.2530000000000001</v>
      </c>
      <c r="I41" s="20">
        <f>0.98-0.09</f>
        <v>0.89</v>
      </c>
      <c r="J41" s="20">
        <f t="shared" si="10"/>
        <v>0.17499999999999999</v>
      </c>
    </row>
    <row r="42" spans="1:10" x14ac:dyDescent="0.3">
      <c r="A42" s="10">
        <f>SUM(A40:A41)</f>
        <v>7.9997300000000013</v>
      </c>
      <c r="B42" s="10">
        <f>SUM(B40:B41)</f>
        <v>2.2035999999999998</v>
      </c>
      <c r="C42" s="10">
        <f>SUM(C40:C41)</f>
        <v>12.592000000000001</v>
      </c>
      <c r="D42" s="10">
        <f>SUM(D40:D41)</f>
        <v>0.61424999999999996</v>
      </c>
      <c r="E42" s="10">
        <f>SUM(E40:E41)-E40-E41</f>
        <v>0</v>
      </c>
      <c r="F42" s="13"/>
      <c r="G42" s="13"/>
      <c r="H42" s="13"/>
      <c r="I42" s="13"/>
      <c r="J42" s="13"/>
    </row>
    <row r="46" spans="1:10" ht="18" x14ac:dyDescent="0.3">
      <c r="A46" s="1" t="s">
        <v>0</v>
      </c>
    </row>
    <row r="47" spans="1:10" ht="18" x14ac:dyDescent="0.3">
      <c r="A47" s="1" t="s">
        <v>27</v>
      </c>
    </row>
    <row r="49" spans="1:5" x14ac:dyDescent="0.3">
      <c r="A49" s="14" t="s">
        <v>3</v>
      </c>
      <c r="B49" s="15" t="s">
        <v>4</v>
      </c>
      <c r="C49" s="15" t="s">
        <v>5</v>
      </c>
      <c r="D49" s="15" t="s">
        <v>6</v>
      </c>
      <c r="E49" s="15" t="s">
        <v>7</v>
      </c>
    </row>
    <row r="50" spans="1:5" x14ac:dyDescent="0.3">
      <c r="A50" s="8">
        <f>F50*H50*I50</f>
        <v>0</v>
      </c>
      <c r="B50" s="8">
        <f>(H50*2+I50)*J50*F50</f>
        <v>0</v>
      </c>
      <c r="C50" s="8">
        <f>(H50*2+I50)*F50</f>
        <v>0</v>
      </c>
      <c r="D50" s="8">
        <f>I50*F50*J50</f>
        <v>0</v>
      </c>
      <c r="E50" s="8">
        <f>I50*F50</f>
        <v>0</v>
      </c>
    </row>
    <row r="51" spans="1:5" x14ac:dyDescent="0.3">
      <c r="A51" s="8">
        <f>F51*H51*I51</f>
        <v>0</v>
      </c>
      <c r="B51" s="8">
        <f>(H51*2+I51)*J51*F51</f>
        <v>0</v>
      </c>
      <c r="C51" s="8">
        <f>(H51*2+I51)*F51</f>
        <v>0</v>
      </c>
      <c r="D51" s="8">
        <f>I51*F51*J51</f>
        <v>0</v>
      </c>
      <c r="E51" s="8">
        <f>I51*F51</f>
        <v>0</v>
      </c>
    </row>
    <row r="52" spans="1:5" x14ac:dyDescent="0.3">
      <c r="A52" s="16">
        <f>A42+A33+A22+A12</f>
        <v>37.626147500000002</v>
      </c>
      <c r="B52" s="16">
        <f>B42+B33+B22+B12</f>
        <v>12.975024999999999</v>
      </c>
      <c r="C52" s="16">
        <f>C42+C33+C22+C12</f>
        <v>74.143000000000001</v>
      </c>
      <c r="D52" s="16">
        <f>D42+D33+D22+D12</f>
        <v>3.3109999999999999</v>
      </c>
      <c r="E52" s="16">
        <f>E42+E33+E22+E12</f>
        <v>12.02</v>
      </c>
    </row>
    <row r="57" spans="1:5" x14ac:dyDescent="0.3">
      <c r="A57">
        <f>50*0.25</f>
        <v>12.5</v>
      </c>
      <c r="B57" t="s">
        <v>28</v>
      </c>
    </row>
    <row r="58" spans="1:5" x14ac:dyDescent="0.3">
      <c r="A58" s="4" t="e">
        <f>#REF!-A57</f>
        <v>#REF!</v>
      </c>
      <c r="B58" t="s">
        <v>29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3" workbookViewId="0">
      <selection activeCell="C32" sqref="C32"/>
    </sheetView>
  </sheetViews>
  <sheetFormatPr defaultRowHeight="14.4" x14ac:dyDescent="0.3"/>
  <cols>
    <col min="2" max="6" width="13.109375" customWidth="1"/>
    <col min="7" max="11" width="11.5546875" customWidth="1"/>
  </cols>
  <sheetData>
    <row r="1" spans="1:7" ht="18" x14ac:dyDescent="0.3">
      <c r="B1" s="1" t="s">
        <v>0</v>
      </c>
    </row>
    <row r="2" spans="1:7" ht="18" x14ac:dyDescent="0.3">
      <c r="B2" s="1" t="s">
        <v>1</v>
      </c>
    </row>
    <row r="4" spans="1:7" x14ac:dyDescent="0.3">
      <c r="B4" s="2" t="s">
        <v>2</v>
      </c>
      <c r="C4" s="3"/>
    </row>
    <row r="5" spans="1:7" x14ac:dyDescent="0.3">
      <c r="A5" s="24"/>
      <c r="B5" s="25" t="s">
        <v>7</v>
      </c>
      <c r="C5" s="26" t="s">
        <v>8</v>
      </c>
      <c r="D5" s="26" t="s">
        <v>9</v>
      </c>
      <c r="E5" s="26" t="s">
        <v>10</v>
      </c>
      <c r="F5" s="26" t="s">
        <v>11</v>
      </c>
      <c r="G5" s="26" t="s">
        <v>12</v>
      </c>
    </row>
    <row r="6" spans="1:7" x14ac:dyDescent="0.3">
      <c r="A6" s="24">
        <v>1</v>
      </c>
      <c r="B6" s="27">
        <f>F6*C6</f>
        <v>1.4849999999999999</v>
      </c>
      <c r="C6" s="26">
        <v>1</v>
      </c>
      <c r="D6" s="28" t="s">
        <v>13</v>
      </c>
      <c r="E6" s="25">
        <f>0.733-0.09</f>
        <v>0.64300000000000002</v>
      </c>
      <c r="F6" s="25">
        <f>1.575-0.09</f>
        <v>1.4849999999999999</v>
      </c>
      <c r="G6" s="25">
        <f>0.16+0.015</f>
        <v>0.17499999999999999</v>
      </c>
    </row>
    <row r="7" spans="1:7" x14ac:dyDescent="0.3">
      <c r="A7" s="24">
        <v>2</v>
      </c>
      <c r="B7" s="27">
        <f>F7*C7</f>
        <v>0.88500000000000001</v>
      </c>
      <c r="C7" s="26">
        <v>1</v>
      </c>
      <c r="D7" s="28" t="s">
        <v>15</v>
      </c>
      <c r="E7" s="25">
        <f>(3.123-0.0725)-0.09</f>
        <v>2.9605000000000006</v>
      </c>
      <c r="F7" s="25">
        <f>0.975-0.09</f>
        <v>0.88500000000000001</v>
      </c>
      <c r="G7" s="25">
        <f t="shared" ref="G7:G9" si="0">0.16+0.015</f>
        <v>0.17499999999999999</v>
      </c>
    </row>
    <row r="8" spans="1:7" x14ac:dyDescent="0.3">
      <c r="A8" s="24">
        <v>3</v>
      </c>
      <c r="B8" s="27">
        <f>F8*C8</f>
        <v>0.88500000000000001</v>
      </c>
      <c r="C8" s="26">
        <v>1</v>
      </c>
      <c r="D8" s="28" t="s">
        <v>16</v>
      </c>
      <c r="E8" s="25">
        <f>1.758-0.09</f>
        <v>1.6679999999999999</v>
      </c>
      <c r="F8" s="25">
        <f>0.975-0.09</f>
        <v>0.88500000000000001</v>
      </c>
      <c r="G8" s="25">
        <f t="shared" si="0"/>
        <v>0.17499999999999999</v>
      </c>
    </row>
    <row r="9" spans="1:7" x14ac:dyDescent="0.3">
      <c r="A9" s="24">
        <v>4</v>
      </c>
      <c r="B9" s="27">
        <f>F9*C9</f>
        <v>0.88500000000000001</v>
      </c>
      <c r="C9" s="26">
        <v>1</v>
      </c>
      <c r="D9" s="28" t="s">
        <v>18</v>
      </c>
      <c r="E9" s="25">
        <f>(1.698-0.065)-0.09</f>
        <v>1.5429999999999999</v>
      </c>
      <c r="F9" s="25">
        <f>0.975-0.09</f>
        <v>0.88500000000000001</v>
      </c>
      <c r="G9" s="25">
        <f t="shared" si="0"/>
        <v>0.17499999999999999</v>
      </c>
    </row>
    <row r="10" spans="1:7" x14ac:dyDescent="0.3">
      <c r="A10" s="21"/>
      <c r="B10" s="22">
        <f>SUM(B6:B9)</f>
        <v>4.1399999999999997</v>
      </c>
      <c r="C10" s="23"/>
      <c r="D10" s="23"/>
      <c r="E10" s="23"/>
      <c r="F10" s="23"/>
      <c r="G10" s="23"/>
    </row>
    <row r="11" spans="1:7" x14ac:dyDescent="0.3">
      <c r="A11" s="21"/>
    </row>
    <row r="12" spans="1:7" x14ac:dyDescent="0.3">
      <c r="A12" s="21"/>
      <c r="B12" s="2" t="s">
        <v>19</v>
      </c>
      <c r="C12" s="3"/>
    </row>
    <row r="13" spans="1:7" x14ac:dyDescent="0.3">
      <c r="A13" s="21"/>
    </row>
    <row r="14" spans="1:7" x14ac:dyDescent="0.3">
      <c r="A14" s="24"/>
      <c r="B14" s="25" t="s">
        <v>7</v>
      </c>
      <c r="C14" s="26" t="s">
        <v>8</v>
      </c>
      <c r="D14" s="26" t="s">
        <v>9</v>
      </c>
      <c r="E14" s="26" t="s">
        <v>10</v>
      </c>
      <c r="F14" s="26" t="s">
        <v>11</v>
      </c>
      <c r="G14" s="26" t="s">
        <v>12</v>
      </c>
    </row>
    <row r="15" spans="1:7" x14ac:dyDescent="0.3">
      <c r="A15" s="24">
        <f>A9+1</f>
        <v>5</v>
      </c>
      <c r="B15" s="27">
        <f>F15*C15</f>
        <v>0.88500000000000001</v>
      </c>
      <c r="C15" s="26">
        <v>1</v>
      </c>
      <c r="D15" s="28" t="s">
        <v>21</v>
      </c>
      <c r="E15" s="25">
        <f>(1.698-0.065)-0.09</f>
        <v>1.5429999999999999</v>
      </c>
      <c r="F15" s="25">
        <f>0.975-0.09</f>
        <v>0.88500000000000001</v>
      </c>
      <c r="G15" s="25">
        <f t="shared" ref="G15:G16" si="1">0.16+0.015</f>
        <v>0.17499999999999999</v>
      </c>
    </row>
    <row r="16" spans="1:7" x14ac:dyDescent="0.3">
      <c r="A16" s="24">
        <v>6</v>
      </c>
      <c r="B16" s="27">
        <f>F16*C16</f>
        <v>3.46</v>
      </c>
      <c r="C16" s="26">
        <v>1</v>
      </c>
      <c r="D16" s="28" t="s">
        <v>22</v>
      </c>
      <c r="E16" s="25">
        <f>(3.133-0.25)-0.09</f>
        <v>2.7930000000000001</v>
      </c>
      <c r="F16" s="25">
        <f>3.55-0.09</f>
        <v>3.46</v>
      </c>
      <c r="G16" s="25">
        <f t="shared" si="1"/>
        <v>0.17499999999999999</v>
      </c>
    </row>
    <row r="17" spans="1:7" x14ac:dyDescent="0.3">
      <c r="A17" s="21"/>
      <c r="B17" s="22">
        <f>SUM(B15:B16)</f>
        <v>4.3449999999999998</v>
      </c>
      <c r="C17" s="29"/>
      <c r="D17" s="29"/>
      <c r="E17" s="29"/>
      <c r="F17" s="29"/>
      <c r="G17" s="29"/>
    </row>
    <row r="18" spans="1:7" x14ac:dyDescent="0.3">
      <c r="A18" s="21"/>
    </row>
    <row r="19" spans="1:7" x14ac:dyDescent="0.3">
      <c r="A19" s="21"/>
    </row>
    <row r="20" spans="1:7" x14ac:dyDescent="0.3">
      <c r="A20" s="21"/>
      <c r="B20" s="2" t="s">
        <v>23</v>
      </c>
      <c r="C20" s="3"/>
    </row>
    <row r="21" spans="1:7" x14ac:dyDescent="0.3">
      <c r="A21" s="24"/>
      <c r="B21" s="25" t="s">
        <v>7</v>
      </c>
      <c r="C21" s="26" t="s">
        <v>8</v>
      </c>
      <c r="D21" s="26" t="s">
        <v>9</v>
      </c>
      <c r="E21" s="26" t="s">
        <v>10</v>
      </c>
      <c r="F21" s="26" t="s">
        <v>11</v>
      </c>
      <c r="G21" s="26" t="s">
        <v>12</v>
      </c>
    </row>
    <row r="22" spans="1:7" x14ac:dyDescent="0.3">
      <c r="A22" s="24">
        <v>7</v>
      </c>
      <c r="B22" s="27">
        <f>F22*C22</f>
        <v>0.88500000000000001</v>
      </c>
      <c r="C22" s="26">
        <v>1</v>
      </c>
      <c r="D22" s="28" t="s">
        <v>18</v>
      </c>
      <c r="E22" s="25">
        <f>(1.713)-0.09</f>
        <v>1.623</v>
      </c>
      <c r="F22" s="25">
        <f>0.975-0.09</f>
        <v>0.88500000000000001</v>
      </c>
      <c r="G22" s="25">
        <f t="shared" ref="G22:G25" si="2">0.16+0.015</f>
        <v>0.17499999999999999</v>
      </c>
    </row>
    <row r="23" spans="1:7" x14ac:dyDescent="0.3">
      <c r="A23" s="24">
        <v>8</v>
      </c>
      <c r="B23" s="27">
        <f>F23*C23</f>
        <v>0.88500000000000001</v>
      </c>
      <c r="C23" s="26">
        <v>1</v>
      </c>
      <c r="D23" s="28" t="s">
        <v>21</v>
      </c>
      <c r="E23" s="25">
        <f>(1.713)-0.09</f>
        <v>1.623</v>
      </c>
      <c r="F23" s="25">
        <f>0.975-0.09</f>
        <v>0.88500000000000001</v>
      </c>
      <c r="G23" s="25">
        <f t="shared" si="2"/>
        <v>0.17499999999999999</v>
      </c>
    </row>
    <row r="24" spans="1:7" x14ac:dyDescent="0.3">
      <c r="A24" s="24">
        <v>9</v>
      </c>
      <c r="B24" s="27">
        <f>F24*C24</f>
        <v>0.88500000000000001</v>
      </c>
      <c r="C24" s="26">
        <v>1</v>
      </c>
      <c r="D24" s="28" t="s">
        <v>15</v>
      </c>
      <c r="E24" s="25">
        <f>(1.713)-0.09</f>
        <v>1.623</v>
      </c>
      <c r="F24" s="25">
        <f>0.975-0.09</f>
        <v>0.88500000000000001</v>
      </c>
      <c r="G24" s="25">
        <f t="shared" si="2"/>
        <v>0.17499999999999999</v>
      </c>
    </row>
    <row r="25" spans="1:7" x14ac:dyDescent="0.3">
      <c r="A25" s="24">
        <v>10</v>
      </c>
      <c r="B25" s="27">
        <f>F25*C25</f>
        <v>0.88</v>
      </c>
      <c r="C25" s="26">
        <v>1</v>
      </c>
      <c r="D25" s="28" t="s">
        <v>16</v>
      </c>
      <c r="E25" s="25">
        <f>(0.478)-0.09</f>
        <v>0.38800000000000001</v>
      </c>
      <c r="F25" s="25">
        <f>0.97-0.09</f>
        <v>0.88</v>
      </c>
      <c r="G25" s="25">
        <f t="shared" si="2"/>
        <v>0.17499999999999999</v>
      </c>
    </row>
    <row r="26" spans="1:7" x14ac:dyDescent="0.3">
      <c r="B26" s="22">
        <f>SUM(B22:B25)</f>
        <v>3.5350000000000001</v>
      </c>
      <c r="C26" s="29"/>
      <c r="D26" s="29"/>
      <c r="E26" s="29"/>
      <c r="F26" s="29"/>
      <c r="G26" s="29"/>
    </row>
    <row r="28" spans="1:7" ht="18" x14ac:dyDescent="0.3">
      <c r="B28" s="1" t="s">
        <v>0</v>
      </c>
    </row>
    <row r="29" spans="1:7" ht="18" x14ac:dyDescent="0.3">
      <c r="B29" s="1" t="s">
        <v>27</v>
      </c>
    </row>
    <row r="31" spans="1:7" x14ac:dyDescent="0.3">
      <c r="B31" s="15" t="s">
        <v>7</v>
      </c>
    </row>
    <row r="32" spans="1:7" x14ac:dyDescent="0.3">
      <c r="B32" s="8">
        <f>B10</f>
        <v>4.1399999999999997</v>
      </c>
    </row>
    <row r="33" spans="1:3" x14ac:dyDescent="0.3">
      <c r="B33" s="8">
        <f>B17</f>
        <v>4.3449999999999998</v>
      </c>
    </row>
    <row r="34" spans="1:3" x14ac:dyDescent="0.3">
      <c r="A34" s="12"/>
      <c r="B34" s="8">
        <f>B26</f>
        <v>3.5350000000000001</v>
      </c>
    </row>
    <row r="35" spans="1:3" x14ac:dyDescent="0.3">
      <c r="B35" s="16">
        <f>B26+B17+B10</f>
        <v>12.02</v>
      </c>
    </row>
    <row r="40" spans="1:3" x14ac:dyDescent="0.3">
      <c r="B40">
        <f>50*0.25</f>
        <v>12.5</v>
      </c>
      <c r="C40" t="s">
        <v>28</v>
      </c>
    </row>
    <row r="41" spans="1:3" x14ac:dyDescent="0.3">
      <c r="B41" s="4" t="e">
        <f>#REF!-B40</f>
        <v>#REF!</v>
      </c>
      <c r="C4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parapety celkem</vt:lpstr>
      <vt:lpstr>Výpis parapetů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2020-06-18T02:56:39Z</dcterms:modified>
</cp:coreProperties>
</file>